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<sst xmlns="http://schemas.openxmlformats.org/spreadsheetml/2006/main" count="30" uniqueCount="30">
  <si>
    <t>Mrs</t>
  </si>
  <si>
    <t>Mr</t>
  </si>
  <si>
    <t>Family</t>
  </si>
  <si>
    <t>Claimable Income</t>
  </si>
  <si>
    <t>Income reliefs</t>
  </si>
  <si>
    <t xml:space="preserve">CPF contribution by employee </t>
  </si>
  <si>
    <r>
      <rPr>
        <rFont val="Arial"/>
        <color rgb="FF000000"/>
        <u/>
      </rPr>
      <t>Earned Income Relief</t>
    </r>
    <r>
      <rPr>
        <rFont val="Arial"/>
        <color rgb="FF000000"/>
      </rPr>
      <t xml:space="preserve"> (age-based, disability)</t>
    </r>
  </si>
  <si>
    <t>Retirement saving reliefs</t>
  </si>
  <si>
    <r>
      <rPr>
        <rFont val="Arial"/>
        <color rgb="FF000000"/>
        <u/>
      </rPr>
      <t>CPF Cash Top-up</t>
    </r>
    <r>
      <rPr>
        <rFont val="Arial"/>
        <color rgb="FF000000"/>
      </rPr>
      <t xml:space="preserve"> (capped at 8,000)</t>
    </r>
  </si>
  <si>
    <r>
      <rPr>
        <rFont val="Arial"/>
        <color rgb="FF000000"/>
        <u/>
      </rPr>
      <t>SRS contribution</t>
    </r>
    <r>
      <rPr>
        <rFont val="Arial"/>
        <color rgb="FF000000"/>
      </rPr>
      <t xml:space="preserve"> (capped at 15,300)</t>
    </r>
  </si>
  <si>
    <t>Reliefs and rebates for taxpayers with children</t>
  </si>
  <si>
    <r>
      <rPr>
        <rFont val="Arial"/>
        <color rgb="FF000000"/>
        <u/>
      </rPr>
      <t xml:space="preserve">WMCR </t>
    </r>
    <r>
      <rPr>
        <rFont val="Arial"/>
        <color rgb="FF000000"/>
      </rPr>
      <t xml:space="preserve"> - 1st child (15%/8,000, mother only)</t>
    </r>
  </si>
  <si>
    <t>WMCR - 2nd child (20%/10,000, mother only)</t>
  </si>
  <si>
    <r>
      <rPr>
        <rFont val="Arial"/>
        <color rgb="FF000000"/>
        <u/>
      </rPr>
      <t>Grandparent Caregiver Relief</t>
    </r>
    <r>
      <rPr>
        <rFont val="Arial"/>
        <color rgb="FF000000"/>
      </rPr>
      <t xml:space="preserve"> (3,000, mother only)</t>
    </r>
  </si>
  <si>
    <r>
      <rPr>
        <rFont val="Arial"/>
        <color rgb="FF000000"/>
        <u/>
      </rPr>
      <t>QCR</t>
    </r>
    <r>
      <rPr>
        <rFont val="Arial"/>
        <color rgb="FF000000"/>
      </rPr>
      <t xml:space="preserve"> 1st child (4,000/7,500, claim for a child capped at 50,000)</t>
    </r>
  </si>
  <si>
    <t>QCR 2nd child (4,000/7,500, claim for a child capped at 50,000)</t>
  </si>
  <si>
    <r>
      <rPr>
        <rFont val="Arial"/>
        <color rgb="FF000000"/>
        <u/>
      </rPr>
      <t>PTR</t>
    </r>
    <r>
      <rPr>
        <rFont val="Arial"/>
        <color rgb="FF000000"/>
      </rPr>
      <t xml:space="preserve"> (5,000/10,000/20,000)</t>
    </r>
  </si>
  <si>
    <t>Foreign Domestic Worker Levy Relief (2 * levy)</t>
  </si>
  <si>
    <t>Reliefs for taxpayers with elderly dependants</t>
  </si>
  <si>
    <r>
      <rPr>
        <rFont val="Arial"/>
        <color rgb="FF000000"/>
        <u/>
      </rPr>
      <t>Parent Relief</t>
    </r>
    <r>
      <rPr>
        <rFont val="Arial"/>
        <color rgb="FF000000"/>
      </rPr>
      <t xml:space="preserve"> (5,500/9,000/10,000/14,000)</t>
    </r>
  </si>
  <si>
    <t>Personal reliefs and rebates</t>
  </si>
  <si>
    <r>
      <rPr>
        <rFont val="Arial"/>
        <color rgb="FF000000"/>
        <u/>
      </rPr>
      <t>Donation</t>
    </r>
    <r>
      <rPr>
        <rFont val="Arial"/>
        <color rgb="FF000000"/>
      </rPr>
      <t xml:space="preserve"> (x2.5)</t>
    </r>
  </si>
  <si>
    <r>
      <rPr>
        <rFont val="Arial"/>
        <color rgb="FF000000"/>
        <u/>
      </rPr>
      <t xml:space="preserve">Course fees relief </t>
    </r>
    <r>
      <rPr>
        <rFont val="Arial"/>
        <color rgb="FF000000"/>
      </rPr>
      <t xml:space="preserve">(capped at 5,500) </t>
    </r>
  </si>
  <si>
    <t>Total Relief</t>
  </si>
  <si>
    <t>Taxable Amount</t>
  </si>
  <si>
    <t>Tax Payable</t>
  </si>
  <si>
    <t>Tax Payable after Rebates (60%, up to 200)</t>
  </si>
  <si>
    <t>Tax Rate</t>
  </si>
  <si>
    <t>Monthly Tax</t>
  </si>
  <si>
    <t>Income after tax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</si>
</sst>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i/>
      <color rgb="FF38761D"/>
      <name val="Arial"/>
    </font>
    <font>
      <b/>
      <i/>
      <color rgb="FF000000"/>
      <name val="Arial"/>
    </font>
    <font>
      <u/>
      <color rgb="FF000000"/>
      <name val="Arial"/>
    </font>
    <font>
      <u/>
      <color rgb="FF000000"/>
      <name val="Arial"/>
    </font>
    <font>
      <color rgb="FF000000"/>
      <name val="Arial"/>
    </font>
    <font>
      <u/>
      <color rgb="FF000000"/>
      <name val="Arial"/>
    </font>
    <font>
      <strike/>
      <color rgb="FF000000"/>
      <name val="Arial"/>
    </font>
    <font>
      <u/>
      <color rgb="FF000000"/>
      <name val="Arial"/>
    </font>
    <font>
      <i/>
      <color theme="1"/>
      <name val="Arial"/>
    </font>
    <font>
      <b/>
      <i/>
      <color theme="1"/>
      <name val="Arial"/>
    </font>
    <font>
      <i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3" fillId="0" fontId="2" numFmtId="0" xfId="0" applyAlignment="1" applyBorder="1" applyFont="1">
      <alignment horizontal="right" vertical="bottom"/>
    </xf>
    <xf borderId="4" fillId="0" fontId="3" numFmtId="0" xfId="0" applyAlignment="1" applyBorder="1" applyFont="1">
      <alignment shrinkToFit="0" vertical="bottom" wrapText="1"/>
    </xf>
    <xf borderId="5" fillId="0" fontId="3" numFmtId="4" xfId="0" applyAlignment="1" applyBorder="1" applyFont="1" applyNumberFormat="1">
      <alignment horizontal="right" vertical="bottom"/>
    </xf>
    <xf borderId="6" fillId="0" fontId="3" numFmtId="4" xfId="0" applyAlignment="1" applyBorder="1" applyFont="1" applyNumberFormat="1">
      <alignment horizontal="right" vertical="bottom"/>
    </xf>
    <xf borderId="7" fillId="2" fontId="4" numFmtId="0" xfId="0" applyAlignment="1" applyBorder="1" applyFill="1" applyFont="1">
      <alignment shrinkToFit="0" vertical="bottom" wrapText="1"/>
    </xf>
    <xf borderId="0" fillId="2" fontId="1" numFmtId="4" xfId="0" applyAlignment="1" applyFont="1" applyNumberFormat="1">
      <alignment vertical="bottom"/>
    </xf>
    <xf borderId="8" fillId="2" fontId="1" numFmtId="0" xfId="0" applyAlignment="1" applyBorder="1" applyFont="1">
      <alignment vertical="bottom"/>
    </xf>
    <xf borderId="7" fillId="0" fontId="5" numFmtId="0" xfId="0" applyAlignment="1" applyBorder="1" applyFont="1">
      <alignment shrinkToFit="0" vertical="bottom" wrapText="1"/>
    </xf>
    <xf borderId="0" fillId="0" fontId="1" numFmtId="4" xfId="0" applyAlignment="1" applyFont="1" applyNumberFormat="1">
      <alignment horizontal="right" vertical="bottom"/>
    </xf>
    <xf borderId="8" fillId="0" fontId="1" numFmtId="0" xfId="0" applyAlignment="1" applyBorder="1" applyFont="1">
      <alignment vertical="bottom"/>
    </xf>
    <xf borderId="9" fillId="0" fontId="6" numFmtId="0" xfId="0" applyAlignment="1" applyBorder="1" applyFont="1">
      <alignment shrinkToFit="0" vertical="bottom" wrapText="1"/>
    </xf>
    <xf borderId="10" fillId="0" fontId="1" numFmtId="4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vertical="bottom"/>
    </xf>
    <xf borderId="10" fillId="0" fontId="1" numFmtId="4" xfId="0" applyAlignment="1" applyBorder="1" applyFont="1" applyNumberFormat="1">
      <alignment horizontal="right" readingOrder="0" vertical="bottom"/>
    </xf>
    <xf borderId="7" fillId="0" fontId="7" numFmtId="0" xfId="0" applyAlignment="1" applyBorder="1" applyFont="1">
      <alignment readingOrder="0" shrinkToFit="0" vertical="bottom" wrapText="1"/>
    </xf>
    <xf borderId="7" fillId="3" fontId="8" numFmtId="0" xfId="0" applyAlignment="1" applyBorder="1" applyFill="1" applyFont="1">
      <alignment shrinkToFit="0" vertical="bottom" wrapText="1"/>
    </xf>
    <xf borderId="7" fillId="3" fontId="7" numFmtId="0" xfId="0" applyAlignment="1" applyBorder="1" applyFont="1">
      <alignment shrinkToFit="0" vertical="bottom" wrapText="1"/>
    </xf>
    <xf borderId="9" fillId="0" fontId="9" numFmtId="0" xfId="0" applyAlignment="1" applyBorder="1" applyFont="1">
      <alignment shrinkToFit="0" vertical="bottom" wrapText="1"/>
    </xf>
    <xf borderId="9" fillId="3" fontId="10" numFmtId="0" xfId="0" applyAlignment="1" applyBorder="1" applyFont="1">
      <alignment shrinkToFit="0" vertical="bottom" wrapText="1"/>
    </xf>
    <xf borderId="1" fillId="4" fontId="4" numFmtId="0" xfId="0" applyAlignment="1" applyBorder="1" applyFill="1" applyFont="1">
      <alignment shrinkToFit="0" vertical="bottom" wrapText="1"/>
    </xf>
    <xf borderId="2" fillId="4" fontId="11" numFmtId="4" xfId="0" applyAlignment="1" applyBorder="1" applyFont="1" applyNumberFormat="1">
      <alignment horizontal="right" vertical="bottom"/>
    </xf>
    <xf borderId="3" fillId="4" fontId="1" numFmtId="4" xfId="0" applyAlignment="1" applyBorder="1" applyFont="1" applyNumberFormat="1">
      <alignment vertical="bottom"/>
    </xf>
    <xf borderId="7" fillId="4" fontId="4" numFmtId="0" xfId="0" applyAlignment="1" applyBorder="1" applyFont="1">
      <alignment shrinkToFit="0" vertical="bottom" wrapText="1"/>
    </xf>
    <xf borderId="0" fillId="4" fontId="11" numFmtId="4" xfId="0" applyAlignment="1" applyFont="1" applyNumberFormat="1">
      <alignment horizontal="right" vertical="bottom"/>
    </xf>
    <xf borderId="8" fillId="4" fontId="1" numFmtId="4" xfId="0" applyAlignment="1" applyBorder="1" applyFont="1" applyNumberFormat="1">
      <alignment vertical="bottom"/>
    </xf>
    <xf borderId="9" fillId="4" fontId="4" numFmtId="0" xfId="0" applyAlignment="1" applyBorder="1" applyFont="1">
      <alignment shrinkToFit="0" vertical="bottom" wrapText="1"/>
    </xf>
    <xf borderId="10" fillId="4" fontId="12" numFmtId="4" xfId="0" applyAlignment="1" applyBorder="1" applyFont="1" applyNumberFormat="1">
      <alignment horizontal="right" vertical="bottom"/>
    </xf>
    <xf borderId="11" fillId="4" fontId="12" numFmtId="4" xfId="0" applyAlignment="1" applyBorder="1" applyFont="1" applyNumberFormat="1">
      <alignment horizontal="right" vertical="bottom"/>
    </xf>
    <xf borderId="7" fillId="0" fontId="13" numFmtId="0" xfId="0" applyAlignment="1" applyBorder="1" applyFont="1">
      <alignment shrinkToFit="0" vertical="bottom" wrapText="1"/>
    </xf>
    <xf borderId="0" fillId="0" fontId="11" numFmtId="10" xfId="0" applyAlignment="1" applyFont="1" applyNumberFormat="1">
      <alignment horizontal="right" vertical="bottom"/>
    </xf>
    <xf borderId="8" fillId="0" fontId="11" numFmtId="10" xfId="0" applyAlignment="1" applyBorder="1" applyFont="1" applyNumberFormat="1">
      <alignment horizontal="right" vertical="bottom"/>
    </xf>
    <xf borderId="7" fillId="0" fontId="13" numFmtId="0" xfId="0" applyAlignment="1" applyBorder="1" applyFont="1">
      <alignment vertical="bottom"/>
    </xf>
    <xf borderId="0" fillId="0" fontId="11" numFmtId="2" xfId="0" applyAlignment="1" applyFont="1" applyNumberFormat="1">
      <alignment horizontal="right" vertical="bottom"/>
    </xf>
    <xf borderId="8" fillId="0" fontId="11" numFmtId="4" xfId="0" applyAlignment="1" applyBorder="1" applyFont="1" applyNumberFormat="1">
      <alignment horizontal="right" vertical="bottom"/>
    </xf>
    <xf borderId="9" fillId="0" fontId="4" numFmtId="0" xfId="0" applyAlignment="1" applyBorder="1" applyFont="1">
      <alignment vertical="bottom"/>
    </xf>
    <xf borderId="10" fillId="0" fontId="2" numFmtId="4" xfId="0" applyAlignment="1" applyBorder="1" applyFont="1" applyNumberFormat="1">
      <alignment horizontal="right" vertical="bottom"/>
    </xf>
    <xf borderId="11" fillId="0" fontId="2" numFmtId="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ras.gov.sg/taxes/individual-income-tax/basics-of-individual-income-tax/tax-reliefs-rebates-and-deductions/tax-reliefs/central-provident-fund(cpf)-relief-for-employees" TargetMode="External"/><Relationship Id="rId2" Type="http://schemas.openxmlformats.org/officeDocument/2006/relationships/hyperlink" Target="https://www.iras.gov.sg/taxes/individual-income-tax/basics-of-individual-income-tax/tax-reliefs-rebates-and-deductions/tax-reliefs/earned-income-relief" TargetMode="External"/><Relationship Id="rId3" Type="http://schemas.openxmlformats.org/officeDocument/2006/relationships/hyperlink" Target="https://www.iras.gov.sg/taxes/individual-income-tax/basics-of-individual-income-tax/tax-reliefs-rebates-and-deductions/tax-reliefs/central-provident-fund-(cpf)-cash-top-up-relief" TargetMode="External"/><Relationship Id="rId4" Type="http://schemas.openxmlformats.org/officeDocument/2006/relationships/hyperlink" Target="https://www.iras.gov.sg/taxes/individual-income-tax/basics-of-individual-income-tax/special-tax-schemes/srs-contributions" TargetMode="External"/><Relationship Id="rId11" Type="http://schemas.openxmlformats.org/officeDocument/2006/relationships/hyperlink" Target="https://www.iras.gov.sg/taxes/individual-income-tax/basics-of-individual-income-tax/tax-reliefs-rebates-and-deductions/tax-reliefs/course-fees-relief" TargetMode="External"/><Relationship Id="rId10" Type="http://schemas.openxmlformats.org/officeDocument/2006/relationships/hyperlink" Target="https://www.iras.gov.sg/taxes/other-taxes/charities/donations-tax-deductions" TargetMode="External"/><Relationship Id="rId12" Type="http://schemas.openxmlformats.org/officeDocument/2006/relationships/drawing" Target="../drawings/drawing1.xml"/><Relationship Id="rId9" Type="http://schemas.openxmlformats.org/officeDocument/2006/relationships/hyperlink" Target="https://www.iras.gov.sg/taxes/individual-income-tax/basics-of-individual-income-tax/tax-reliefs-rebates-and-deductions/tax-reliefs/parent-relief-parent-relief-(disability)" TargetMode="External"/><Relationship Id="rId5" Type="http://schemas.openxmlformats.org/officeDocument/2006/relationships/hyperlink" Target="https://www.iras.gov.sg/taxes/individual-income-tax/basics-of-individual-income-tax/tax-reliefs-rebates-and-deductions/tax-reliefs/working-mother's-child-relief-(wmcr)" TargetMode="External"/><Relationship Id="rId6" Type="http://schemas.openxmlformats.org/officeDocument/2006/relationships/hyperlink" Target="https://www.iras.gov.sg/taxes/individual-income-tax/basics-of-individual-income-tax/tax-reliefs-rebates-and-deductions/tax-reliefs/grandparent-caregiver-relief" TargetMode="External"/><Relationship Id="rId7" Type="http://schemas.openxmlformats.org/officeDocument/2006/relationships/hyperlink" Target="https://www.iras.gov.sg/taxes/individual-income-tax/basics-of-individual-income-tax/tax-reliefs-rebates-and-deductions/tax-reliefs/qualifying-child-relief-(qcr)-child-relief-(disability)" TargetMode="External"/><Relationship Id="rId8" Type="http://schemas.openxmlformats.org/officeDocument/2006/relationships/hyperlink" Target="https://www.iras.gov.sg/taxes/individual-income-tax/basics-of-individual-income-tax/tax-reliefs-rebates-and-deductions/tax-reliefs/parenthood-tax-rebate-(ptr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0"/>
    <col customWidth="1" min="2" max="4" width="16.75"/>
  </cols>
  <sheetData>
    <row r="1">
      <c r="A1" s="1"/>
      <c r="B1" s="2" t="s">
        <v>0</v>
      </c>
      <c r="C1" s="2" t="s">
        <v>1</v>
      </c>
      <c r="D1" s="3" t="s">
        <v>2</v>
      </c>
    </row>
    <row r="2">
      <c r="A2" s="4" t="s">
        <v>3</v>
      </c>
      <c r="B2" s="5">
        <v>120000.0</v>
      </c>
      <c r="C2" s="5">
        <v>160000.0</v>
      </c>
      <c r="D2" s="6">
        <f>sum(B2+C2)</f>
        <v>280000</v>
      </c>
    </row>
    <row r="3">
      <c r="A3" s="7" t="s">
        <v>4</v>
      </c>
      <c r="B3" s="8"/>
      <c r="C3" s="8"/>
      <c r="D3" s="9"/>
    </row>
    <row r="4">
      <c r="A4" s="10" t="s">
        <v>5</v>
      </c>
      <c r="B4" s="11">
        <v>20400.0</v>
      </c>
      <c r="C4" s="11">
        <v>20400.0</v>
      </c>
      <c r="D4" s="12"/>
    </row>
    <row r="5">
      <c r="A5" s="13" t="s">
        <v>6</v>
      </c>
      <c r="B5" s="14">
        <v>1000.0</v>
      </c>
      <c r="C5" s="14">
        <v>1000.0</v>
      </c>
      <c r="D5" s="15"/>
    </row>
    <row r="6">
      <c r="A6" s="7" t="s">
        <v>7</v>
      </c>
      <c r="B6" s="8"/>
      <c r="C6" s="8"/>
      <c r="D6" s="9"/>
    </row>
    <row r="7">
      <c r="A7" s="10" t="s">
        <v>8</v>
      </c>
      <c r="B7" s="11">
        <v>8000.0</v>
      </c>
      <c r="C7" s="11">
        <v>8000.0</v>
      </c>
      <c r="D7" s="12"/>
    </row>
    <row r="8">
      <c r="A8" s="13" t="s">
        <v>9</v>
      </c>
      <c r="B8" s="16">
        <v>5600.0</v>
      </c>
      <c r="C8" s="14">
        <v>14100.0</v>
      </c>
      <c r="D8" s="15"/>
    </row>
    <row r="9">
      <c r="A9" s="7" t="s">
        <v>10</v>
      </c>
      <c r="B9" s="8"/>
      <c r="C9" s="8"/>
      <c r="D9" s="9"/>
    </row>
    <row r="10">
      <c r="A10" s="10" t="s">
        <v>11</v>
      </c>
      <c r="B10" s="11">
        <f>B2*0.15</f>
        <v>18000</v>
      </c>
      <c r="C10" s="11">
        <v>0.0</v>
      </c>
      <c r="D10" s="12"/>
    </row>
    <row r="11">
      <c r="A11" s="17" t="s">
        <v>12</v>
      </c>
      <c r="B11" s="11">
        <f>B2*0.2</f>
        <v>24000</v>
      </c>
      <c r="C11" s="11">
        <v>0.0</v>
      </c>
      <c r="D11" s="12"/>
    </row>
    <row r="12">
      <c r="A12" s="10" t="s">
        <v>13</v>
      </c>
      <c r="B12" s="11">
        <v>3000.0</v>
      </c>
      <c r="C12" s="11">
        <v>0.0</v>
      </c>
      <c r="D12" s="12"/>
    </row>
    <row r="13">
      <c r="A13" s="18" t="s">
        <v>14</v>
      </c>
      <c r="B13" s="11">
        <v>0.0</v>
      </c>
      <c r="C13" s="11">
        <v>4000.0</v>
      </c>
      <c r="D13" s="12"/>
    </row>
    <row r="14">
      <c r="A14" s="19" t="s">
        <v>15</v>
      </c>
      <c r="B14" s="11">
        <v>0.0</v>
      </c>
      <c r="C14" s="11">
        <v>4000.0</v>
      </c>
      <c r="D14" s="12"/>
    </row>
    <row r="15">
      <c r="A15" s="18" t="s">
        <v>16</v>
      </c>
      <c r="B15" s="11">
        <v>0.0</v>
      </c>
      <c r="C15" s="11">
        <f>10000-B15</f>
        <v>10000</v>
      </c>
      <c r="D15" s="12"/>
    </row>
    <row r="16">
      <c r="A16" s="20" t="s">
        <v>17</v>
      </c>
      <c r="B16" s="14">
        <v>0.0</v>
      </c>
      <c r="C16" s="14">
        <v>0.0</v>
      </c>
      <c r="D16" s="15"/>
    </row>
    <row r="17">
      <c r="A17" s="7" t="s">
        <v>18</v>
      </c>
      <c r="B17" s="8"/>
      <c r="C17" s="8"/>
      <c r="D17" s="9"/>
    </row>
    <row r="18">
      <c r="A18" s="21" t="s">
        <v>19</v>
      </c>
      <c r="B18" s="14">
        <v>0.0</v>
      </c>
      <c r="C18" s="14">
        <f>9000*2-B18</f>
        <v>18000</v>
      </c>
      <c r="D18" s="15"/>
    </row>
    <row r="19">
      <c r="A19" s="7" t="s">
        <v>20</v>
      </c>
      <c r="B19" s="8"/>
      <c r="C19" s="8"/>
      <c r="D19" s="9"/>
    </row>
    <row r="20">
      <c r="A20" s="10" t="s">
        <v>21</v>
      </c>
      <c r="B20" s="11">
        <f>36*2.5</f>
        <v>90</v>
      </c>
      <c r="C20" s="11">
        <f>228 * 2.5</f>
        <v>570</v>
      </c>
      <c r="D20" s="12"/>
    </row>
    <row r="21">
      <c r="A21" s="13" t="s">
        <v>22</v>
      </c>
      <c r="B21" s="14">
        <v>0.0</v>
      </c>
      <c r="C21" s="14">
        <v>0.0</v>
      </c>
      <c r="D21" s="15"/>
    </row>
    <row r="22">
      <c r="A22" s="22" t="s">
        <v>23</v>
      </c>
      <c r="B22" s="23">
        <f t="shared" ref="B22:C22" si="1">if(sum(B4:B21)&gt;80000, 80000, sum(B4:B21))</f>
        <v>80000</v>
      </c>
      <c r="C22" s="23">
        <f t="shared" si="1"/>
        <v>80000</v>
      </c>
      <c r="D22" s="24"/>
    </row>
    <row r="23">
      <c r="A23" s="25" t="s">
        <v>24</v>
      </c>
      <c r="B23" s="26">
        <f t="shared" ref="B23:C23" si="2">B2-B22</f>
        <v>40000</v>
      </c>
      <c r="C23" s="26">
        <f t="shared" si="2"/>
        <v>80000</v>
      </c>
      <c r="D23" s="27"/>
    </row>
    <row r="24">
      <c r="A24" s="25" t="s">
        <v>25</v>
      </c>
      <c r="B24" s="26">
        <f t="shared" ref="B24:C24" si="3">(max(0, if(B23&lt;20000, B23-10000, 10000) * 0.02) + max(0, if(B23&lt;30000, B23-10000, 10000) * 0.035) + max(0, if(B23&lt;80000, B23-40000, 40000) * 0.07) + max(0, if(B23&lt;120000, B23-80000, 40000) * 0.115) + max(0, if(B23&lt;160000, B23-120000, 40000) * 0.15) + max(0, if(B23&lt;200000, B23-160000, 40000) * 0.18) + max(0, if(B23&lt;240000, B23-200000, 40000) * 0.19) + max(0, if(B23&lt;280000, B23-240000, 40000) * 0.195) + max(0, if(B23&lt;320000, B23-280000, 40000) * 0.2) + max(0, if(B23&lt;500000, B23-320000, 180000) * 0.22) + max(0, if(B23&lt;1000000, B23-500000, 500000) * 0.23) + max(0, if(B23&gt;1000000, 1000000) * 0.24) )</f>
        <v>550</v>
      </c>
      <c r="C24" s="26">
        <f t="shared" si="3"/>
        <v>3350</v>
      </c>
      <c r="D24" s="27"/>
    </row>
    <row r="25">
      <c r="A25" s="28" t="s">
        <v>26</v>
      </c>
      <c r="B25" s="29">
        <f t="shared" ref="B25:C25" si="4">MAX(B24*40%, B24-200)</f>
        <v>350</v>
      </c>
      <c r="C25" s="29">
        <f t="shared" si="4"/>
        <v>3150</v>
      </c>
      <c r="D25" s="30">
        <f>SUM(B25:C25)</f>
        <v>3500</v>
      </c>
    </row>
    <row r="26">
      <c r="A26" s="31" t="s">
        <v>27</v>
      </c>
      <c r="B26" s="32">
        <f t="shared" ref="B26:D26" si="5">B25/B2</f>
        <v>0.002916666667</v>
      </c>
      <c r="C26" s="32">
        <f t="shared" si="5"/>
        <v>0.0196875</v>
      </c>
      <c r="D26" s="33">
        <f t="shared" si="5"/>
        <v>0.0125</v>
      </c>
    </row>
    <row r="27">
      <c r="A27" s="34" t="s">
        <v>28</v>
      </c>
      <c r="B27" s="35">
        <f t="shared" ref="B27:C27" si="6">B25/12</f>
        <v>29.16666667</v>
      </c>
      <c r="C27" s="35">
        <f t="shared" si="6"/>
        <v>262.5</v>
      </c>
      <c r="D27" s="36">
        <f t="shared" ref="D27:D28" si="8">sum(B27:C27)</f>
        <v>291.6666667</v>
      </c>
    </row>
    <row r="28">
      <c r="A28" s="37" t="s">
        <v>29</v>
      </c>
      <c r="B28" s="38">
        <f t="shared" ref="B28:C28" si="7">B2-B25</f>
        <v>119650</v>
      </c>
      <c r="C28" s="38">
        <f t="shared" si="7"/>
        <v>156850</v>
      </c>
      <c r="D28" s="39">
        <f t="shared" si="8"/>
        <v>276500</v>
      </c>
    </row>
  </sheetData>
  <hyperlinks>
    <hyperlink r:id="rId1" ref="A4"/>
    <hyperlink r:id="rId2" ref="A5"/>
    <hyperlink r:id="rId3" ref="A7"/>
    <hyperlink r:id="rId4" location="title4" ref="A8"/>
    <hyperlink r:id="rId5" ref="A10"/>
    <hyperlink r:id="rId6" ref="A12"/>
    <hyperlink r:id="rId7" ref="A13"/>
    <hyperlink r:id="rId8" ref="A15"/>
    <hyperlink r:id="rId9" ref="A18"/>
    <hyperlink r:id="rId10" ref="A20"/>
    <hyperlink r:id="rId11" ref="A21"/>
  </hyperlinks>
  <drawing r:id="rId12"/>
</worksheet>
</file>